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52" windowWidth="24991" windowHeight="112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45" i="1"/>
  <c r="F44"/>
  <c r="F43"/>
  <c r="D45"/>
  <c r="D44"/>
  <c r="D43"/>
  <c r="B44"/>
  <c r="B43"/>
  <c r="B45"/>
  <c r="J33"/>
  <c r="B20"/>
  <c r="B33"/>
  <c r="B18"/>
  <c r="C28"/>
  <c r="B31" s="1"/>
  <c r="J31"/>
  <c r="O27"/>
  <c r="K28"/>
  <c r="K27"/>
  <c r="K26"/>
  <c r="O26" s="1"/>
  <c r="K25"/>
  <c r="L27"/>
  <c r="J27"/>
  <c r="O28"/>
  <c r="J32"/>
  <c r="L28"/>
  <c r="J28"/>
  <c r="L26"/>
  <c r="J26"/>
  <c r="L25"/>
  <c r="J25"/>
  <c r="D28"/>
  <c r="B28"/>
  <c r="B26"/>
  <c r="B25"/>
  <c r="C26"/>
  <c r="C25"/>
  <c r="B32"/>
  <c r="D26"/>
  <c r="D25"/>
  <c r="B19"/>
  <c r="G16"/>
  <c r="G13"/>
  <c r="G14"/>
  <c r="G15"/>
  <c r="G12"/>
  <c r="D15"/>
  <c r="C15"/>
  <c r="D14"/>
  <c r="D13"/>
  <c r="D12"/>
  <c r="C14"/>
  <c r="C13"/>
  <c r="C12"/>
  <c r="B15"/>
  <c r="B13"/>
  <c r="B14"/>
  <c r="B12"/>
  <c r="B22" l="1"/>
  <c r="O25"/>
  <c r="O29" s="1"/>
  <c r="J35" s="1"/>
  <c r="G28"/>
  <c r="G25"/>
  <c r="G26"/>
  <c r="G29" l="1"/>
  <c r="B35" s="1"/>
</calcChain>
</file>

<file path=xl/sharedStrings.xml><?xml version="1.0" encoding="utf-8"?>
<sst xmlns="http://schemas.openxmlformats.org/spreadsheetml/2006/main" count="95" uniqueCount="50">
  <si>
    <t>T est</t>
  </si>
  <si>
    <t>T int</t>
  </si>
  <si>
    <t>Userr</t>
  </si>
  <si>
    <t>Upareti</t>
  </si>
  <si>
    <t>Upavim.</t>
  </si>
  <si>
    <t>°C</t>
  </si>
  <si>
    <t>w/m2/k</t>
  </si>
  <si>
    <t>Altezza</t>
  </si>
  <si>
    <t>m</t>
  </si>
  <si>
    <t>BAGNO</t>
  </si>
  <si>
    <t>par. N</t>
  </si>
  <si>
    <t>serr. N</t>
  </si>
  <si>
    <t>par. E</t>
  </si>
  <si>
    <t>Pavimento</t>
  </si>
  <si>
    <t>A</t>
  </si>
  <si>
    <t>U</t>
  </si>
  <si>
    <t>DT</t>
  </si>
  <si>
    <t>T terreno</t>
  </si>
  <si>
    <t>Esposiz.</t>
  </si>
  <si>
    <t>P.T.</t>
  </si>
  <si>
    <t>Q</t>
  </si>
  <si>
    <t>watt</t>
  </si>
  <si>
    <t>Ventilazione</t>
  </si>
  <si>
    <t>ricambi/ora</t>
  </si>
  <si>
    <t>Portata</t>
  </si>
  <si>
    <t>Kg/h</t>
  </si>
  <si>
    <t>Q vent.</t>
  </si>
  <si>
    <t>Ct aria</t>
  </si>
  <si>
    <t>J/kg k</t>
  </si>
  <si>
    <t>4*Volume/3600 * 1,2</t>
  </si>
  <si>
    <t>Qtot</t>
  </si>
  <si>
    <t>MAGAZZINO</t>
  </si>
  <si>
    <t>NEGOZIO</t>
  </si>
  <si>
    <t>par. S</t>
  </si>
  <si>
    <t>serr. S</t>
  </si>
  <si>
    <t>DIMENSIONAMENTO RADIATORI NEGOZIO</t>
  </si>
  <si>
    <t>Dispersioni</t>
  </si>
  <si>
    <t>Bagno</t>
  </si>
  <si>
    <t>Magazzino</t>
  </si>
  <si>
    <t>Negozio</t>
  </si>
  <si>
    <t>DT 30K</t>
  </si>
  <si>
    <t>500/80</t>
  </si>
  <si>
    <t>n° elem.</t>
  </si>
  <si>
    <t>Q watt</t>
  </si>
  <si>
    <t>800/80</t>
  </si>
  <si>
    <t>non ci sta sotto la finestra !!!</t>
  </si>
  <si>
    <t>spostare su parete fredda</t>
  </si>
  <si>
    <t>Schema tubi radiatori</t>
  </si>
  <si>
    <t>caldaia + collettore</t>
  </si>
  <si>
    <t>=4*Volume/3600 * 1,2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</si>
</sst>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#,##0.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3" xfId="0" applyNumberFormat="1" applyBorder="1"/>
    <xf numFmtId="165" fontId="0" fillId="0" borderId="0" xfId="0" applyNumberFormat="1"/>
    <xf numFmtId="1" fontId="0" fillId="0" borderId="0" xfId="0" applyNumberFormat="1"/>
    <xf numFmtId="0" fontId="0" fillId="0" borderId="0" xfId="0" quotePrefix="1"/>
    <xf numFmtId="164" fontId="0" fillId="2" borderId="2" xfId="0" applyNumberFormat="1" applyFill="1" applyBorder="1"/>
    <xf numFmtId="0" fontId="0" fillId="2" borderId="4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1" fillId="0" borderId="0" xfId="0" applyFont="1"/>
    <xf numFmtId="166" fontId="0" fillId="2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0" fontId="0" fillId="0" borderId="10" xfId="0" applyBorder="1"/>
    <xf numFmtId="0" fontId="0" fillId="0" borderId="12" xfId="0" applyBorder="1"/>
    <xf numFmtId="0" fontId="1" fillId="3" borderId="1" xfId="0" applyFont="1" applyFill="1" applyBorder="1"/>
    <xf numFmtId="0" fontId="0" fillId="3" borderId="1" xfId="0" applyFill="1" applyBorder="1"/>
    <xf numFmtId="0" fontId="0" fillId="2" borderId="10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482141</xdr:colOff>
      <xdr:row>1</xdr:row>
      <xdr:rowOff>41563</xdr:rowOff>
    </xdr:from>
    <xdr:to>
      <xdr:col>15</xdr:col>
      <xdr:colOff>376094</xdr:colOff>
      <xdr:row>18</xdr:row>
      <xdr:rowOff>157942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8257" y="232756"/>
          <a:ext cx="5421916" cy="33250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385408</xdr:colOff>
      <xdr:row>39</xdr:row>
      <xdr:rowOff>58189</xdr:rowOff>
    </xdr:from>
    <xdr:to>
      <xdr:col>15</xdr:col>
      <xdr:colOff>436039</xdr:colOff>
      <xdr:row>48</xdr:row>
      <xdr:rowOff>16625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17823" y="7556269"/>
          <a:ext cx="6243612" cy="16957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16626</xdr:colOff>
      <xdr:row>49</xdr:row>
      <xdr:rowOff>91439</xdr:rowOff>
    </xdr:from>
    <xdr:to>
      <xdr:col>9</xdr:col>
      <xdr:colOff>182881</xdr:colOff>
      <xdr:row>69</xdr:row>
      <xdr:rowOff>124691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626" y="9518072"/>
          <a:ext cx="6101542" cy="38571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374073</xdr:colOff>
      <xdr:row>64</xdr:row>
      <xdr:rowOff>41563</xdr:rowOff>
    </xdr:from>
    <xdr:to>
      <xdr:col>8</xdr:col>
      <xdr:colOff>856211</xdr:colOff>
      <xdr:row>66</xdr:row>
      <xdr:rowOff>41564</xdr:rowOff>
    </xdr:to>
    <xdr:cxnSp macro="">
      <xdr:nvCxnSpPr>
        <xdr:cNvPr id="6" name="Connettore 1 5"/>
        <xdr:cNvCxnSpPr/>
      </xdr:nvCxnSpPr>
      <xdr:spPr>
        <a:xfrm>
          <a:off x="5436524" y="12336087"/>
          <a:ext cx="482138" cy="38238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282633</xdr:colOff>
      <xdr:row>64</xdr:row>
      <xdr:rowOff>41563</xdr:rowOff>
    </xdr:from>
    <xdr:to>
      <xdr:col>9</xdr:col>
      <xdr:colOff>33251</xdr:colOff>
      <xdr:row>65</xdr:row>
      <xdr:rowOff>166255</xdr:rowOff>
    </xdr:to>
    <xdr:cxnSp macro="">
      <xdr:nvCxnSpPr>
        <xdr:cNvPr id="8" name="Connettore 1 7"/>
        <xdr:cNvCxnSpPr/>
      </xdr:nvCxnSpPr>
      <xdr:spPr>
        <a:xfrm rot="10800000" flipV="1">
          <a:off x="5345084" y="12336087"/>
          <a:ext cx="623454" cy="31588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565265</xdr:colOff>
      <xdr:row>53</xdr:row>
      <xdr:rowOff>108065</xdr:rowOff>
    </xdr:from>
    <xdr:to>
      <xdr:col>8</xdr:col>
      <xdr:colOff>407324</xdr:colOff>
      <xdr:row>55</xdr:row>
      <xdr:rowOff>108066</xdr:rowOff>
    </xdr:to>
    <xdr:sp macro="" textlink="">
      <xdr:nvSpPr>
        <xdr:cNvPr id="9" name="CasellaDiTesto 8"/>
        <xdr:cNvSpPr txBox="1"/>
      </xdr:nvSpPr>
      <xdr:spPr>
        <a:xfrm>
          <a:off x="4962698" y="10299469"/>
          <a:ext cx="507077" cy="3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800"/>
            <a:t>800/80</a:t>
          </a:r>
          <a:br>
            <a:rPr lang="it-IT" sz="800"/>
          </a:br>
          <a:r>
            <a:rPr lang="it-IT" sz="800"/>
            <a:t>10</a:t>
          </a:r>
        </a:p>
      </xdr:txBody>
    </xdr:sp>
    <xdr:clientData/>
  </xdr:twoCellAnchor>
  <xdr:twoCellAnchor>
    <xdr:from>
      <xdr:col>7</xdr:col>
      <xdr:colOff>415636</xdr:colOff>
      <xdr:row>64</xdr:row>
      <xdr:rowOff>166254</xdr:rowOff>
    </xdr:from>
    <xdr:to>
      <xdr:col>8</xdr:col>
      <xdr:colOff>257695</xdr:colOff>
      <xdr:row>66</xdr:row>
      <xdr:rowOff>166255</xdr:rowOff>
    </xdr:to>
    <xdr:sp macro="" textlink="">
      <xdr:nvSpPr>
        <xdr:cNvPr id="10" name="CasellaDiTesto 9"/>
        <xdr:cNvSpPr txBox="1"/>
      </xdr:nvSpPr>
      <xdr:spPr>
        <a:xfrm>
          <a:off x="4813069" y="12460778"/>
          <a:ext cx="507077" cy="3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800"/>
            <a:t>800/80</a:t>
          </a:r>
          <a:br>
            <a:rPr lang="it-IT" sz="800"/>
          </a:br>
          <a:r>
            <a:rPr lang="it-IT" sz="800"/>
            <a:t>15</a:t>
          </a:r>
        </a:p>
      </xdr:txBody>
    </xdr:sp>
    <xdr:clientData/>
  </xdr:twoCellAnchor>
  <xdr:twoCellAnchor>
    <xdr:from>
      <xdr:col>0</xdr:col>
      <xdr:colOff>631768</xdr:colOff>
      <xdr:row>57</xdr:row>
      <xdr:rowOff>124689</xdr:rowOff>
    </xdr:from>
    <xdr:to>
      <xdr:col>1</xdr:col>
      <xdr:colOff>199507</xdr:colOff>
      <xdr:row>59</xdr:row>
      <xdr:rowOff>124690</xdr:rowOff>
    </xdr:to>
    <xdr:sp macro="" textlink="">
      <xdr:nvSpPr>
        <xdr:cNvPr id="11" name="CasellaDiTesto 10"/>
        <xdr:cNvSpPr txBox="1"/>
      </xdr:nvSpPr>
      <xdr:spPr>
        <a:xfrm>
          <a:off x="631768" y="11080864"/>
          <a:ext cx="507077" cy="3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800"/>
            <a:t>800/80</a:t>
          </a:r>
          <a:br>
            <a:rPr lang="it-IT" sz="800"/>
          </a:br>
          <a:r>
            <a:rPr lang="it-IT" sz="800"/>
            <a:t>21</a:t>
          </a:r>
        </a:p>
      </xdr:txBody>
    </xdr:sp>
    <xdr:clientData/>
  </xdr:twoCellAnchor>
  <xdr:twoCellAnchor>
    <xdr:from>
      <xdr:col>3</xdr:col>
      <xdr:colOff>241069</xdr:colOff>
      <xdr:row>64</xdr:row>
      <xdr:rowOff>116378</xdr:rowOff>
    </xdr:from>
    <xdr:to>
      <xdr:col>4</xdr:col>
      <xdr:colOff>149630</xdr:colOff>
      <xdr:row>66</xdr:row>
      <xdr:rowOff>116379</xdr:rowOff>
    </xdr:to>
    <xdr:sp macro="" textlink="">
      <xdr:nvSpPr>
        <xdr:cNvPr id="12" name="CasellaDiTesto 11"/>
        <xdr:cNvSpPr txBox="1"/>
      </xdr:nvSpPr>
      <xdr:spPr>
        <a:xfrm>
          <a:off x="2327564" y="12410902"/>
          <a:ext cx="507077" cy="3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800"/>
            <a:t>800/80</a:t>
          </a:r>
          <a:br>
            <a:rPr lang="it-IT" sz="800"/>
          </a:br>
          <a:r>
            <a:rPr lang="it-IT" sz="800"/>
            <a:t>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10" workbookViewId="0">
      <selection activeCell="D32" sqref="D32"/>
    </sheetView>
  </sheetViews>
  <sheetFormatPr defaultRowHeight="15.05"/>
  <cols>
    <col min="1" max="1" width="12.5546875" customWidth="1"/>
    <col min="2" max="2" width="8.109375" customWidth="1"/>
    <col min="3" max="3" width="7.21875" customWidth="1"/>
    <col min="4" max="4" width="8" customWidth="1"/>
    <col min="5" max="5" width="7.109375" bestFit="1" customWidth="1"/>
    <col min="6" max="6" width="6.88671875" customWidth="1"/>
    <col min="9" max="9" width="11.6640625" customWidth="1"/>
  </cols>
  <sheetData>
    <row r="1" spans="1:7">
      <c r="A1" s="11" t="s">
        <v>35</v>
      </c>
    </row>
    <row r="2" spans="1:7" ht="10.5" customHeight="1"/>
    <row r="3" spans="1:7">
      <c r="A3" t="s">
        <v>0</v>
      </c>
      <c r="B3">
        <v>-7</v>
      </c>
      <c r="C3" t="s">
        <v>5</v>
      </c>
    </row>
    <row r="4" spans="1:7">
      <c r="A4" t="s">
        <v>1</v>
      </c>
      <c r="B4">
        <v>20</v>
      </c>
      <c r="C4" t="s">
        <v>5</v>
      </c>
    </row>
    <row r="5" spans="1:7">
      <c r="A5" t="s">
        <v>17</v>
      </c>
      <c r="B5">
        <v>10</v>
      </c>
      <c r="C5" t="s">
        <v>5</v>
      </c>
    </row>
    <row r="6" spans="1:7">
      <c r="A6" t="s">
        <v>2</v>
      </c>
      <c r="B6">
        <v>1.2</v>
      </c>
      <c r="C6" t="s">
        <v>6</v>
      </c>
    </row>
    <row r="7" spans="1:7">
      <c r="A7" t="s">
        <v>3</v>
      </c>
      <c r="B7">
        <v>1.03</v>
      </c>
      <c r="C7" t="s">
        <v>6</v>
      </c>
    </row>
    <row r="8" spans="1:7">
      <c r="A8" t="s">
        <v>4</v>
      </c>
      <c r="B8">
        <v>0.5</v>
      </c>
      <c r="C8" t="s">
        <v>6</v>
      </c>
    </row>
    <row r="9" spans="1:7">
      <c r="A9" t="s">
        <v>7</v>
      </c>
      <c r="B9">
        <v>3.5</v>
      </c>
      <c r="C9" t="s">
        <v>8</v>
      </c>
    </row>
    <row r="11" spans="1:7">
      <c r="A11" s="22" t="s">
        <v>9</v>
      </c>
      <c r="B11" s="23" t="s">
        <v>15</v>
      </c>
      <c r="C11" s="23" t="s">
        <v>14</v>
      </c>
      <c r="D11" s="23" t="s">
        <v>16</v>
      </c>
      <c r="E11" s="23" t="s">
        <v>18</v>
      </c>
      <c r="F11" s="23" t="s">
        <v>19</v>
      </c>
      <c r="G11" s="23" t="s">
        <v>43</v>
      </c>
    </row>
    <row r="12" spans="1:7">
      <c r="A12" s="1" t="s">
        <v>10</v>
      </c>
      <c r="B12" s="1">
        <f>B7</f>
        <v>1.03</v>
      </c>
      <c r="C12" s="1">
        <f>(2*3.5-0.8*1.6)</f>
        <v>5.72</v>
      </c>
      <c r="D12" s="1">
        <f>$B$4-$B$3</f>
        <v>27</v>
      </c>
      <c r="E12" s="1">
        <v>1.2</v>
      </c>
      <c r="F12" s="1">
        <v>1.2</v>
      </c>
      <c r="G12" s="2">
        <f>B12*C12*D12*E12*F12</f>
        <v>229.06540799999996</v>
      </c>
    </row>
    <row r="13" spans="1:7">
      <c r="A13" s="1" t="s">
        <v>11</v>
      </c>
      <c r="B13" s="1">
        <f>B6</f>
        <v>1.2</v>
      </c>
      <c r="C13" s="1">
        <f>0.8*1.6</f>
        <v>1.2800000000000002</v>
      </c>
      <c r="D13" s="1">
        <f>$B$4-$B$3</f>
        <v>27</v>
      </c>
      <c r="E13" s="1">
        <v>1.2</v>
      </c>
      <c r="F13" s="1">
        <v>1.2</v>
      </c>
      <c r="G13" s="2">
        <f t="shared" ref="G13:G15" si="0">B13*C13*D13*E13*F13</f>
        <v>59.719680000000011</v>
      </c>
    </row>
    <row r="14" spans="1:7">
      <c r="A14" s="1" t="s">
        <v>12</v>
      </c>
      <c r="B14" s="1">
        <f>B7</f>
        <v>1.03</v>
      </c>
      <c r="C14" s="1">
        <f>2*3.5</f>
        <v>7</v>
      </c>
      <c r="D14" s="1">
        <f>$B$4-$B$3</f>
        <v>27</v>
      </c>
      <c r="E14" s="1">
        <v>1.1499999999999999</v>
      </c>
      <c r="F14" s="1">
        <v>1.2</v>
      </c>
      <c r="G14" s="2">
        <f t="shared" si="0"/>
        <v>268.64459999999997</v>
      </c>
    </row>
    <row r="15" spans="1:7" ht="15.75" thickBot="1">
      <c r="A15" s="1" t="s">
        <v>13</v>
      </c>
      <c r="B15" s="1">
        <f>B8</f>
        <v>0.5</v>
      </c>
      <c r="C15" s="1">
        <f>2*2</f>
        <v>4</v>
      </c>
      <c r="D15" s="1">
        <f>B4-B5</f>
        <v>10</v>
      </c>
      <c r="E15" s="1">
        <v>1</v>
      </c>
      <c r="F15" s="1">
        <v>1.2</v>
      </c>
      <c r="G15" s="3">
        <f t="shared" si="0"/>
        <v>24</v>
      </c>
    </row>
    <row r="16" spans="1:7" ht="15.75" customHeight="1" thickBot="1">
      <c r="G16" s="7">
        <f>SUM(G12:G15)</f>
        <v>581.42968799999994</v>
      </c>
    </row>
    <row r="17" spans="1:15">
      <c r="A17" t="s">
        <v>22</v>
      </c>
      <c r="B17">
        <v>4</v>
      </c>
      <c r="C17" t="s">
        <v>23</v>
      </c>
    </row>
    <row r="18" spans="1:15">
      <c r="A18" t="s">
        <v>24</v>
      </c>
      <c r="B18" s="4">
        <f>(B17*3.5*C15)/3600*1.2</f>
        <v>1.8666666666666665E-2</v>
      </c>
      <c r="C18" t="s">
        <v>25</v>
      </c>
      <c r="D18" s="6" t="s">
        <v>29</v>
      </c>
    </row>
    <row r="19" spans="1:15" ht="15.75" thickBot="1">
      <c r="A19" t="s">
        <v>27</v>
      </c>
      <c r="B19" s="5">
        <f>1006</f>
        <v>1006</v>
      </c>
      <c r="C19" t="s">
        <v>28</v>
      </c>
    </row>
    <row r="20" spans="1:15" ht="15.75" thickBot="1">
      <c r="A20" t="s">
        <v>26</v>
      </c>
      <c r="B20" s="12">
        <f>B18*1006*($B$4-$B$3)</f>
        <v>507.024</v>
      </c>
      <c r="C20" t="s">
        <v>21</v>
      </c>
    </row>
    <row r="21" spans="1:15" ht="15.75" thickBot="1"/>
    <row r="22" spans="1:15" ht="15.75" thickBot="1">
      <c r="A22" s="8" t="s">
        <v>30</v>
      </c>
      <c r="B22" s="9">
        <f>G16+B20</f>
        <v>1088.4536880000001</v>
      </c>
      <c r="C22" s="10" t="s">
        <v>21</v>
      </c>
    </row>
    <row r="24" spans="1:15">
      <c r="A24" s="22" t="s">
        <v>31</v>
      </c>
      <c r="B24" s="23" t="s">
        <v>15</v>
      </c>
      <c r="C24" s="23" t="s">
        <v>14</v>
      </c>
      <c r="D24" s="23" t="s">
        <v>16</v>
      </c>
      <c r="E24" s="23" t="s">
        <v>18</v>
      </c>
      <c r="F24" s="23" t="s">
        <v>19</v>
      </c>
      <c r="G24" s="23" t="s">
        <v>43</v>
      </c>
      <c r="I24" s="22" t="s">
        <v>32</v>
      </c>
      <c r="J24" s="23" t="s">
        <v>15</v>
      </c>
      <c r="K24" s="23" t="s">
        <v>14</v>
      </c>
      <c r="L24" s="23" t="s">
        <v>16</v>
      </c>
      <c r="M24" s="23" t="s">
        <v>18</v>
      </c>
      <c r="N24" s="23" t="s">
        <v>19</v>
      </c>
      <c r="O24" s="23" t="s">
        <v>43</v>
      </c>
    </row>
    <row r="25" spans="1:15">
      <c r="A25" s="1" t="s">
        <v>10</v>
      </c>
      <c r="B25" s="1">
        <f>$B$12</f>
        <v>1.03</v>
      </c>
      <c r="C25" s="1">
        <f>(3.9*3.5-1.2*1.6)</f>
        <v>11.73</v>
      </c>
      <c r="D25" s="1">
        <f>$B$4-$B$3</f>
        <v>27</v>
      </c>
      <c r="E25" s="1">
        <v>1.2</v>
      </c>
      <c r="F25" s="1">
        <v>1.2</v>
      </c>
      <c r="G25" s="2">
        <f>B25*C25*D25*E25*F25</f>
        <v>469.74427200000002</v>
      </c>
      <c r="I25" s="1" t="s">
        <v>33</v>
      </c>
      <c r="J25" s="1">
        <f>$B$12</f>
        <v>1.03</v>
      </c>
      <c r="K25" s="1">
        <f>(6*3.5-1.2*2.2-2*2.2)</f>
        <v>13.959999999999999</v>
      </c>
      <c r="L25" s="1">
        <f>$B$4-$B$3</f>
        <v>27</v>
      </c>
      <c r="M25" s="1">
        <v>1.2</v>
      </c>
      <c r="N25" s="1">
        <v>1.2</v>
      </c>
      <c r="O25" s="2">
        <f>J25*K25*L25*M25*N25</f>
        <v>559.04774399999997</v>
      </c>
    </row>
    <row r="26" spans="1:15">
      <c r="A26" s="1" t="s">
        <v>11</v>
      </c>
      <c r="B26" s="1">
        <f>$B$6</f>
        <v>1.2</v>
      </c>
      <c r="C26" s="1">
        <f>1.2*1.6</f>
        <v>1.92</v>
      </c>
      <c r="D26" s="1">
        <f>$B$4-$B$3</f>
        <v>27</v>
      </c>
      <c r="E26" s="1">
        <v>1.2</v>
      </c>
      <c r="F26" s="1">
        <v>1.2</v>
      </c>
      <c r="G26" s="2">
        <f t="shared" ref="G26:G28" si="1">B26*C26*D26*E26*F26</f>
        <v>89.579519999999988</v>
      </c>
      <c r="I26" s="1" t="s">
        <v>34</v>
      </c>
      <c r="J26" s="1">
        <f>$B$6</f>
        <v>1.2</v>
      </c>
      <c r="K26" s="1">
        <f>1.2*2.2+2*2.2</f>
        <v>7.0400000000000009</v>
      </c>
      <c r="L26" s="1">
        <f>$B$4-$B$3</f>
        <v>27</v>
      </c>
      <c r="M26" s="1">
        <v>1.2</v>
      </c>
      <c r="N26" s="1">
        <v>1.2</v>
      </c>
      <c r="O26" s="2">
        <f t="shared" ref="O26:O27" si="2">J26*K26*L26*M26*N26</f>
        <v>328.45823999999999</v>
      </c>
    </row>
    <row r="27" spans="1:15">
      <c r="A27" s="1"/>
      <c r="B27" s="1"/>
      <c r="C27" s="1"/>
      <c r="D27" s="1"/>
      <c r="E27" s="1"/>
      <c r="F27" s="1"/>
      <c r="G27" s="2"/>
      <c r="I27" s="1" t="s">
        <v>12</v>
      </c>
      <c r="J27" s="1">
        <f>$B$7</f>
        <v>1.03</v>
      </c>
      <c r="K27" s="1">
        <f>7.9*3.5</f>
        <v>27.650000000000002</v>
      </c>
      <c r="L27" s="1">
        <f>$B$4-$B$3</f>
        <v>27</v>
      </c>
      <c r="M27" s="1">
        <v>1.5</v>
      </c>
      <c r="N27" s="1">
        <v>1.2</v>
      </c>
      <c r="O27" s="2">
        <f t="shared" si="2"/>
        <v>1384.1036999999999</v>
      </c>
    </row>
    <row r="28" spans="1:15" ht="15.75" thickBot="1">
      <c r="A28" s="1" t="s">
        <v>13</v>
      </c>
      <c r="B28" s="1">
        <f>$B$8</f>
        <v>0.5</v>
      </c>
      <c r="C28" s="1">
        <f>2*3.9</f>
        <v>7.8</v>
      </c>
      <c r="D28" s="1">
        <f>$B$4-$B$5</f>
        <v>10</v>
      </c>
      <c r="E28" s="1">
        <v>1</v>
      </c>
      <c r="F28" s="1">
        <v>1.2</v>
      </c>
      <c r="G28" s="3">
        <f t="shared" si="1"/>
        <v>46.8</v>
      </c>
      <c r="I28" s="1" t="s">
        <v>13</v>
      </c>
      <c r="J28" s="1">
        <f>$B$8</f>
        <v>0.5</v>
      </c>
      <c r="K28" s="1">
        <f>7.9*6</f>
        <v>47.400000000000006</v>
      </c>
      <c r="L28" s="1">
        <f>$B$4-$B$5</f>
        <v>10</v>
      </c>
      <c r="M28" s="1">
        <v>1</v>
      </c>
      <c r="N28" s="1">
        <v>1.2</v>
      </c>
      <c r="O28" s="3">
        <f t="shared" ref="O28" si="3">J28*K28*L28*M28*N28</f>
        <v>284.40000000000003</v>
      </c>
    </row>
    <row r="29" spans="1:15" ht="15.75" thickBot="1">
      <c r="G29" s="7">
        <f>SUM(G25:G28)</f>
        <v>606.12379199999998</v>
      </c>
      <c r="O29" s="7">
        <f>SUM(O25:O28)</f>
        <v>2556.0096840000001</v>
      </c>
    </row>
    <row r="30" spans="1:15">
      <c r="A30" t="s">
        <v>22</v>
      </c>
      <c r="B30">
        <v>0.4</v>
      </c>
      <c r="C30" t="s">
        <v>23</v>
      </c>
      <c r="I30" t="s">
        <v>22</v>
      </c>
      <c r="J30">
        <v>0.4</v>
      </c>
      <c r="K30" t="s">
        <v>23</v>
      </c>
    </row>
    <row r="31" spans="1:15">
      <c r="A31" t="s">
        <v>24</v>
      </c>
      <c r="B31" s="4">
        <f>(B30*3.5*C28)/3600*1.2</f>
        <v>3.6399999999999996E-3</v>
      </c>
      <c r="C31" t="s">
        <v>25</v>
      </c>
      <c r="D31" s="6" t="s">
        <v>49</v>
      </c>
      <c r="I31" t="s">
        <v>24</v>
      </c>
      <c r="J31" s="4">
        <f>(J30*3.5*K28)/3600*1.2</f>
        <v>2.2120000000000004E-2</v>
      </c>
      <c r="K31" t="s">
        <v>25</v>
      </c>
      <c r="L31" s="6" t="s">
        <v>29</v>
      </c>
    </row>
    <row r="32" spans="1:15" ht="15.75" thickBot="1">
      <c r="A32" t="s">
        <v>27</v>
      </c>
      <c r="B32" s="5">
        <f>1006</f>
        <v>1006</v>
      </c>
      <c r="C32" t="s">
        <v>28</v>
      </c>
      <c r="I32" t="s">
        <v>27</v>
      </c>
      <c r="J32" s="5">
        <f>1006</f>
        <v>1006</v>
      </c>
      <c r="K32" t="s">
        <v>28</v>
      </c>
    </row>
    <row r="33" spans="1:11" ht="15.75" thickBot="1">
      <c r="A33" t="s">
        <v>26</v>
      </c>
      <c r="B33" s="7">
        <f>B31*1006*($B$4-$B$3)</f>
        <v>98.869679999999988</v>
      </c>
      <c r="C33" t="s">
        <v>21</v>
      </c>
      <c r="I33" t="s">
        <v>26</v>
      </c>
      <c r="J33" s="7">
        <f>J31*1006*($B$4-$B$3)</f>
        <v>600.82344000000012</v>
      </c>
      <c r="K33" t="s">
        <v>21</v>
      </c>
    </row>
    <row r="34" spans="1:11" ht="15.75" thickBot="1"/>
    <row r="35" spans="1:11" ht="15.75" thickBot="1">
      <c r="A35" s="8" t="s">
        <v>30</v>
      </c>
      <c r="B35" s="9">
        <f>G29+B33</f>
        <v>704.993472</v>
      </c>
      <c r="C35" s="10" t="s">
        <v>21</v>
      </c>
      <c r="I35" s="8" t="s">
        <v>30</v>
      </c>
      <c r="J35" s="9">
        <f>O29+J33</f>
        <v>3156.8331240000002</v>
      </c>
      <c r="K35" s="10" t="s">
        <v>21</v>
      </c>
    </row>
    <row r="40" spans="1:11" ht="15.75" thickBot="1"/>
    <row r="41" spans="1:11">
      <c r="A41" s="13" t="s">
        <v>36</v>
      </c>
      <c r="B41" s="18" t="s">
        <v>20</v>
      </c>
      <c r="C41" s="14" t="s">
        <v>40</v>
      </c>
      <c r="D41" s="18" t="s">
        <v>42</v>
      </c>
      <c r="E41" s="14" t="s">
        <v>40</v>
      </c>
      <c r="F41" s="18" t="s">
        <v>42</v>
      </c>
    </row>
    <row r="42" spans="1:11" ht="15.75" thickBot="1">
      <c r="A42" s="15"/>
      <c r="B42" s="19"/>
      <c r="C42" s="16" t="s">
        <v>41</v>
      </c>
      <c r="D42" s="21"/>
      <c r="E42" s="16" t="s">
        <v>44</v>
      </c>
      <c r="F42" s="21"/>
    </row>
    <row r="43" spans="1:11">
      <c r="A43" s="1" t="s">
        <v>37</v>
      </c>
      <c r="B43" s="17">
        <f>B22</f>
        <v>1088.4536880000001</v>
      </c>
      <c r="C43" s="1">
        <v>51.8</v>
      </c>
      <c r="D43" s="20">
        <f>CEILING(B43/C43,1)</f>
        <v>22</v>
      </c>
      <c r="E43" s="1">
        <v>76.599999999999994</v>
      </c>
      <c r="F43" s="24">
        <f>CEILING(B43/E43,1)</f>
        <v>15</v>
      </c>
    </row>
    <row r="44" spans="1:11">
      <c r="A44" s="1" t="s">
        <v>38</v>
      </c>
      <c r="B44" s="2">
        <f>B35</f>
        <v>704.993472</v>
      </c>
      <c r="C44" s="1">
        <v>51.8</v>
      </c>
      <c r="D44" s="1">
        <f>CEILING(B44/C44,1)</f>
        <v>14</v>
      </c>
      <c r="E44" s="1">
        <v>76.599999999999994</v>
      </c>
      <c r="F44" s="24">
        <f>CEILING(B44/E44,1)</f>
        <v>10</v>
      </c>
    </row>
    <row r="45" spans="1:11">
      <c r="A45" s="1" t="s">
        <v>39</v>
      </c>
      <c r="B45" s="2">
        <f>J35</f>
        <v>3156.8331240000002</v>
      </c>
      <c r="C45" s="1">
        <v>51.8</v>
      </c>
      <c r="D45" s="1">
        <f>CEILING(B45/C45,1)</f>
        <v>61</v>
      </c>
      <c r="E45" s="1">
        <v>76.599999999999994</v>
      </c>
      <c r="F45" s="24">
        <f>CEILING(B45/E45,1)</f>
        <v>42</v>
      </c>
    </row>
    <row r="49" spans="1:11">
      <c r="A49" s="11" t="s">
        <v>47</v>
      </c>
    </row>
    <row r="62" spans="1:11">
      <c r="K62" t="s">
        <v>48</v>
      </c>
    </row>
    <row r="65" spans="11:11">
      <c r="K65" t="s">
        <v>45</v>
      </c>
    </row>
    <row r="66" spans="11:11">
      <c r="K66" t="s">
        <v>46</v>
      </c>
    </row>
  </sheetData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Ryzen5700u</dc:creator>
  <cp:lastModifiedBy>Ryzen5700u</cp:lastModifiedBy>
  <dcterms:created xsi:type="dcterms:W3CDTF">2022-10-31T09:18:21Z</dcterms:created>
  <dcterms:modified xsi:type="dcterms:W3CDTF">2022-10-31T09:51:47Z</dcterms:modified>
</cp:coreProperties>
</file>